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832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<sst xmlns="http://schemas.openxmlformats.org/spreadsheetml/2006/main" count="171" uniqueCount="87">
  <si>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</si>
  <si>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</si>
  <si>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</si>
  <si>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</si>
  <si>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</si>
  <si>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</si>
  <si>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</si>
  <si>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</si>
  <si>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</si>
  <si>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</si>
  <si>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</si>
  <si>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</si>
  <si>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</si>
  <si>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</si>
  <si>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</si>
  <si>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</si>
  <si>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</si>
  <si>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</si>
  <si>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</si>
  <si>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</si>
  <si>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</si>
  <si>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</si>
  <si>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</si>
  <si>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</si>
  <si>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</si>
  <si>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</si>
  <si>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</si>
  <si>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</si>
  <si>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</si>
  <si>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</si>
  <si>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</si>
  <si>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</si>
  <si>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</si>
  <si>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</si>
  <si>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</si>
  <si>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</si>
  <si>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</si>
  <si>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</si>
  <si>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</si>
  <si>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</si>
  <si>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</si>
  <si>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</si>
  <si>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</si>
  <si>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</si>
  <si>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</si>
  <si>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</si>
  <si>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</si>
  <si>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</si>
  <si>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</si>
  <si>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</si>
  <si>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</si>
  <si>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</si>
  <si>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</si>
  <si>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</si>
  <si>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</si>
  <si>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</si>
  <si>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</si>
  <si>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</si>
  <si>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</si>
  <si>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t>g=e+f</t>
  </si>
  <si>
    <t>h=d+g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</si>
  <si>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</si>
  <si>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</si>
  <si>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</si>
  <si>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</si>
  <si>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</si>
  <si>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</si>
  <si>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</si>
  <si>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</si>
  <si>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</si>
  <si>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</si>
  <si>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</si>
  <si>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</si>
  <si>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</si>
  <si>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</si>
  <si>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</si>
  <si>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</si>
  <si>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</si>
  <si>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</si>
  <si>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</si>
  <si>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</si>
  <si>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</si>
  <si>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</si>
  <si>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</si>
  <si>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31/12/2017</t>
  </si>
  <si>
    <t>30/09/2018</t>
  </si>
  <si>
    <t>30/09/2017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</si>
</sst>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  <numFmt numFmtId="193" formatCode="0.0\ &quot;p.p&quot;"/>
    <numFmt numFmtId="194" formatCode="\+0.0\ &quot;p.p&quot;;\(0.0\)\ &quot;p.p.&quot;"/>
    <numFmt numFmtId="195" formatCode="#,##0.0;\(#,##0.0\)"/>
    <numFmt numFmtId="196" formatCode="#,##0.0;\(#,##0.0\);_-* &quot;-&quot;?;_-@_-"/>
    <numFmt numFmtId="197" formatCode="#,##0.0;\(#,##0.0\);\-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2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0" fontId="5" fillId="35" borderId="0" xfId="50" applyNumberFormat="1" applyFont="1" applyFill="1" applyAlignment="1">
      <alignment vertical="center"/>
    </xf>
    <xf numFmtId="176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195" fontId="9" fillId="35" borderId="0" xfId="47" applyNumberFormat="1" applyFont="1" applyFill="1" applyBorder="1" applyAlignment="1" applyProtection="1">
      <alignment vertical="center"/>
      <protection locked="0"/>
    </xf>
    <xf numFmtId="195" fontId="5" fillId="35" borderId="0" xfId="47" applyNumberFormat="1" applyFont="1" applyFill="1" applyBorder="1" applyAlignment="1" applyProtection="1">
      <alignment vertical="center"/>
      <protection locked="0"/>
    </xf>
    <xf numFmtId="195" fontId="6" fillId="35" borderId="0" xfId="47" applyNumberFormat="1" applyFont="1" applyFill="1" applyAlignment="1" applyProtection="1">
      <alignment vertical="center"/>
      <protection hidden="1"/>
    </xf>
    <xf numFmtId="195" fontId="9" fillId="35" borderId="12" xfId="47" applyNumberFormat="1" applyFont="1" applyFill="1" applyBorder="1" applyAlignment="1" applyProtection="1">
      <alignment vertical="center"/>
      <protection locked="0"/>
    </xf>
    <xf numFmtId="195" fontId="5" fillId="35" borderId="0" xfId="0" applyNumberFormat="1" applyFont="1" applyFill="1" applyAlignment="1">
      <alignment vertical="center"/>
    </xf>
    <xf numFmtId="195" fontId="6" fillId="35" borderId="0" xfId="47" applyNumberFormat="1" applyFont="1" applyFill="1" applyAlignment="1" applyProtection="1">
      <alignment horizontal="right" vertical="center"/>
      <protection hidden="1"/>
    </xf>
    <xf numFmtId="195" fontId="10" fillId="35" borderId="0" xfId="0" applyNumberFormat="1" applyFont="1" applyFill="1" applyAlignment="1">
      <alignment vertical="center"/>
    </xf>
    <xf numFmtId="195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78" fontId="6" fillId="35" borderId="0" xfId="44" applyNumberFormat="1" applyFont="1" applyFill="1" applyAlignment="1" applyProtection="1">
      <alignment horizontal="right" vertical="center"/>
      <protection hidden="1"/>
    </xf>
    <xf numFmtId="178" fontId="8" fillId="35" borderId="12" xfId="44" applyNumberFormat="1" applyFont="1" applyFill="1" applyBorder="1" applyAlignment="1" applyProtection="1">
      <alignment horizontal="right"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9" fillId="35" borderId="12" xfId="44" applyNumberFormat="1" applyFont="1" applyFill="1" applyBorder="1" applyAlignment="1" applyProtection="1">
      <alignment vertical="center"/>
      <protection locked="0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184" fontId="5" fillId="35" borderId="0" xfId="44" applyNumberFormat="1" applyFont="1" applyFill="1" applyBorder="1" applyAlignment="1" applyProtection="1">
      <alignment vertical="center"/>
      <protection locked="0"/>
    </xf>
    <xf numFmtId="37" fontId="6" fillId="35" borderId="0" xfId="47" applyFont="1" applyFill="1" applyAlignment="1" applyProtection="1">
      <alignment horizontal="left" vertical="center"/>
      <protection hidden="1"/>
    </xf>
    <xf numFmtId="178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8" fillId="35" borderId="11" xfId="47" applyFont="1" applyFill="1" applyBorder="1" applyAlignment="1" applyProtection="1">
      <alignment vertical="center"/>
      <protection hidden="1"/>
    </xf>
    <xf numFmtId="178" fontId="8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2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3" fontId="9" fillId="35" borderId="0" xfId="0" applyNumberFormat="1" applyFont="1" applyFill="1" applyAlignment="1">
      <alignment vertical="center"/>
    </xf>
    <xf numFmtId="180" fontId="3" fillId="35" borderId="0" xfId="50" applyNumberFormat="1" applyFont="1" applyFill="1" applyBorder="1" applyAlignment="1">
      <alignment vertical="center" wrapText="1"/>
    </xf>
    <xf numFmtId="182" fontId="8" fillId="35" borderId="0" xfId="0" applyNumberFormat="1" applyFont="1" applyFill="1" applyBorder="1" applyAlignment="1">
      <alignment vertical="center" wrapText="1"/>
    </xf>
    <xf numFmtId="181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2" fontId="6" fillId="35" borderId="0" xfId="0" applyNumberFormat="1" applyFont="1" applyFill="1" applyBorder="1" applyAlignment="1">
      <alignment vertical="center" wrapText="1"/>
    </xf>
    <xf numFmtId="181" fontId="4" fillId="35" borderId="0" xfId="50" applyNumberFormat="1" applyFont="1" applyFill="1" applyBorder="1" applyAlignment="1">
      <alignment vertical="center" wrapText="1"/>
    </xf>
    <xf numFmtId="190" fontId="6" fillId="35" borderId="0" xfId="0" applyNumberFormat="1" applyFont="1" applyFill="1" applyBorder="1" applyAlignment="1">
      <alignment vertical="center" wrapText="1"/>
    </xf>
    <xf numFmtId="181" fontId="6" fillId="35" borderId="15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0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3" fontId="9" fillId="35" borderId="12" xfId="0" applyNumberFormat="1" applyFont="1" applyFill="1" applyBorder="1" applyAlignment="1">
      <alignment vertical="center"/>
    </xf>
    <xf numFmtId="180" fontId="3" fillId="35" borderId="12" xfId="50" applyNumberFormat="1" applyFont="1" applyFill="1" applyBorder="1" applyAlignment="1">
      <alignment vertical="center" wrapText="1"/>
    </xf>
    <xf numFmtId="182" fontId="8" fillId="35" borderId="12" xfId="0" applyNumberFormat="1" applyFont="1" applyFill="1" applyBorder="1" applyAlignment="1">
      <alignment vertical="center" wrapText="1"/>
    </xf>
    <xf numFmtId="181" fontId="8" fillId="35" borderId="17" xfId="50" applyNumberFormat="1" applyFont="1" applyFill="1" applyBorder="1" applyAlignment="1">
      <alignment vertical="center" wrapText="1"/>
    </xf>
    <xf numFmtId="178" fontId="6" fillId="35" borderId="0" xfId="44" applyNumberFormat="1" applyFont="1" applyFill="1" applyBorder="1" applyAlignment="1">
      <alignment vertical="center" wrapText="1"/>
    </xf>
    <xf numFmtId="182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78" fontId="4" fillId="35" borderId="0" xfId="44" applyNumberFormat="1" applyFont="1" applyFill="1" applyBorder="1" applyAlignment="1">
      <alignment vertical="center" wrapText="1"/>
    </xf>
    <xf numFmtId="181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3" fontId="5" fillId="35" borderId="11" xfId="0" applyNumberFormat="1" applyFont="1" applyFill="1" applyBorder="1" applyAlignment="1">
      <alignment vertical="center"/>
    </xf>
    <xf numFmtId="182" fontId="6" fillId="35" borderId="11" xfId="44" applyNumberFormat="1" applyFont="1" applyFill="1" applyBorder="1" applyAlignment="1">
      <alignment vertical="center" wrapText="1"/>
    </xf>
    <xf numFmtId="181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3" fontId="5" fillId="35" borderId="0" xfId="0" applyNumberFormat="1" applyFont="1" applyFill="1" applyAlignment="1">
      <alignment vertical="center"/>
    </xf>
    <xf numFmtId="180" fontId="6" fillId="35" borderId="11" xfId="50" applyNumberFormat="1" applyFont="1" applyFill="1" applyBorder="1" applyAlignment="1">
      <alignment vertical="center" wrapText="1"/>
    </xf>
    <xf numFmtId="194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1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3" fontId="8" fillId="35" borderId="0" xfId="0" applyNumberFormat="1" applyFont="1" applyFill="1" applyBorder="1" applyAlignment="1">
      <alignment vertical="center" wrapText="1"/>
    </xf>
    <xf numFmtId="183" fontId="8" fillId="35" borderId="12" xfId="0" applyNumberFormat="1" applyFont="1" applyFill="1" applyBorder="1" applyAlignment="1">
      <alignment vertical="center" wrapText="1"/>
    </xf>
    <xf numFmtId="182" fontId="6" fillId="35" borderId="11" xfId="0" applyNumberFormat="1" applyFont="1" applyFill="1" applyBorder="1" applyAlignment="1">
      <alignment vertical="center" wrapText="1"/>
    </xf>
    <xf numFmtId="180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3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78" fontId="8" fillId="35" borderId="12" xfId="44" applyNumberFormat="1" applyFont="1" applyFill="1" applyBorder="1" applyAlignment="1">
      <alignment vertical="center" wrapText="1"/>
    </xf>
    <xf numFmtId="178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2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84" fontId="6" fillId="35" borderId="11" xfId="44" applyNumberFormat="1" applyFont="1" applyFill="1" applyBorder="1" applyAlignment="1">
      <alignment vertical="center" wrapText="1"/>
    </xf>
    <xf numFmtId="184" fontId="8" fillId="35" borderId="0" xfId="0" applyNumberFormat="1" applyFont="1" applyFill="1" applyBorder="1" applyAlignment="1">
      <alignment vertical="center" wrapText="1"/>
    </xf>
    <xf numFmtId="184" fontId="5" fillId="35" borderId="0" xfId="0" applyNumberFormat="1" applyFont="1" applyFill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74</v>
      </c>
      <c r="C4" s="122" t="s">
        <v>85</v>
      </c>
      <c r="D4" s="122" t="s">
        <v>86</v>
      </c>
    </row>
    <row r="5" spans="2:4" ht="12">
      <c r="B5" s="5" t="s">
        <v>0</v>
      </c>
      <c r="C5" s="14">
        <v>4348.4</v>
      </c>
      <c r="D5" s="14">
        <v>4027.8</v>
      </c>
    </row>
    <row r="6" spans="2:4" ht="11.25">
      <c r="B6" s="6" t="s">
        <v>1</v>
      </c>
      <c r="C6" s="15">
        <v>321.1</v>
      </c>
      <c r="D6" s="15">
        <v>327.3</v>
      </c>
    </row>
    <row r="7" spans="2:4" ht="13.5" customHeight="1">
      <c r="B7" s="6" t="s">
        <v>2</v>
      </c>
      <c r="C7" s="16">
        <v>-1966.6</v>
      </c>
      <c r="D7" s="16">
        <v>-1776.4</v>
      </c>
    </row>
    <row r="8" spans="2:4" ht="11.25">
      <c r="B8" s="6" t="s">
        <v>3</v>
      </c>
      <c r="C8" s="15">
        <v>-1529.2</v>
      </c>
      <c r="D8" s="15">
        <v>-1428.6</v>
      </c>
    </row>
    <row r="9" spans="2:10" ht="11.25">
      <c r="B9" s="6" t="s">
        <v>4</v>
      </c>
      <c r="C9" s="15">
        <v>-410.1</v>
      </c>
      <c r="D9" s="15">
        <v>-409.1</v>
      </c>
      <c r="J9" s="7"/>
    </row>
    <row r="10" spans="2:6" ht="11.25">
      <c r="B10" s="6" t="s">
        <v>72</v>
      </c>
      <c r="C10" s="15">
        <v>-372.2</v>
      </c>
      <c r="D10" s="15">
        <v>-366.8</v>
      </c>
      <c r="F10" s="8"/>
    </row>
    <row r="11" spans="2:4" ht="11.25">
      <c r="B11" s="6" t="s">
        <v>5</v>
      </c>
      <c r="C11" s="15">
        <v>-42.9</v>
      </c>
      <c r="D11" s="15">
        <v>-45.3</v>
      </c>
    </row>
    <row r="12" spans="2:4" ht="11.25">
      <c r="B12" s="6" t="s">
        <v>6</v>
      </c>
      <c r="C12" s="15">
        <v>28</v>
      </c>
      <c r="D12" s="15">
        <v>29</v>
      </c>
    </row>
    <row r="13" spans="2:4" ht="11.25">
      <c r="B13" s="6"/>
      <c r="C13" s="16"/>
      <c r="D13" s="16"/>
    </row>
    <row r="14" spans="2:6" ht="12">
      <c r="B14" s="9" t="s">
        <v>7</v>
      </c>
      <c r="C14" s="17">
        <f>SUM(C5:C12)</f>
        <v>376.50000000000006</v>
      </c>
      <c r="D14" s="17">
        <f>SUM(D5:D12)</f>
        <v>357.9000000000003</v>
      </c>
      <c r="F14" s="18"/>
    </row>
    <row r="15" spans="2:6" ht="11.25">
      <c r="B15" s="6"/>
      <c r="C15" s="18"/>
      <c r="D15" s="18"/>
      <c r="F15" s="18"/>
    </row>
    <row r="16" spans="2:4" ht="11.25">
      <c r="B16" s="6" t="s">
        <v>73</v>
      </c>
      <c r="C16" s="19">
        <v>9.7</v>
      </c>
      <c r="D16" s="19">
        <v>9.2</v>
      </c>
    </row>
    <row r="17" spans="2:4" ht="11.25">
      <c r="B17" s="6" t="s">
        <v>8</v>
      </c>
      <c r="C17" s="19">
        <v>73.6</v>
      </c>
      <c r="D17" s="19">
        <v>79.5</v>
      </c>
    </row>
    <row r="18" spans="2:4" ht="11.25">
      <c r="B18" s="6" t="s">
        <v>9</v>
      </c>
      <c r="C18" s="19">
        <v>-144</v>
      </c>
      <c r="D18" s="19">
        <v>-163.2</v>
      </c>
    </row>
    <row r="19" spans="2:4" ht="11.25">
      <c r="B19" s="13" t="s">
        <v>68</v>
      </c>
      <c r="C19" s="18"/>
      <c r="D19" s="18"/>
    </row>
    <row r="20" spans="2:4" ht="12">
      <c r="B20" s="9" t="s">
        <v>64</v>
      </c>
      <c r="C20" s="17">
        <f>SUM(C16:C18)</f>
        <v>-60.7</v>
      </c>
      <c r="D20" s="17">
        <f>SUM(D16:D18)</f>
        <v>-74.49999999999999</v>
      </c>
    </row>
    <row r="21" spans="2:4" ht="11.25">
      <c r="B21" s="6"/>
      <c r="C21" s="18"/>
      <c r="D21" s="18"/>
    </row>
    <row r="22" spans="2:4" ht="11.25">
      <c r="B22" s="6" t="s">
        <v>71</v>
      </c>
      <c r="C22" s="19">
        <v>0</v>
      </c>
      <c r="D22" s="19">
        <v>0</v>
      </c>
    </row>
    <row r="23" spans="2:4" ht="11.25">
      <c r="B23" s="6"/>
      <c r="C23" s="18"/>
      <c r="D23" s="18"/>
    </row>
    <row r="24" spans="2:4" ht="12">
      <c r="B24" s="9" t="s">
        <v>10</v>
      </c>
      <c r="C24" s="17">
        <f>C14+C20+C22</f>
        <v>315.80000000000007</v>
      </c>
      <c r="D24" s="17">
        <f>D14+D20+D22</f>
        <v>283.4000000000003</v>
      </c>
    </row>
    <row r="25" spans="2:4" ht="12">
      <c r="B25" s="5"/>
      <c r="C25" s="14"/>
      <c r="D25" s="14"/>
    </row>
    <row r="26" spans="2:4" ht="11.25">
      <c r="B26" s="6" t="s">
        <v>57</v>
      </c>
      <c r="C26" s="19">
        <v>-95.1</v>
      </c>
      <c r="D26" s="19">
        <v>-90.6</v>
      </c>
    </row>
    <row r="27" spans="3:4" ht="11.25">
      <c r="C27" s="18"/>
      <c r="D27" s="18"/>
    </row>
    <row r="28" spans="2:4" ht="12">
      <c r="B28" s="9" t="s">
        <v>58</v>
      </c>
      <c r="C28" s="17">
        <f>C24+C26</f>
        <v>220.70000000000007</v>
      </c>
      <c r="D28" s="17">
        <f>D24+D26</f>
        <v>192.80000000000032</v>
      </c>
    </row>
    <row r="29" spans="2:4" ht="7.5" customHeight="1">
      <c r="B29" s="10"/>
      <c r="C29" s="14"/>
      <c r="D29" s="14"/>
    </row>
    <row r="30" spans="2:4" ht="11.25">
      <c r="B30" s="11" t="s">
        <v>65</v>
      </c>
      <c r="C30" s="20"/>
      <c r="D30" s="20"/>
    </row>
    <row r="31" spans="2:4" ht="11.25">
      <c r="B31" s="6" t="s">
        <v>66</v>
      </c>
      <c r="C31" s="15">
        <f>+C28-C32</f>
        <v>208.70000000000007</v>
      </c>
      <c r="D31" s="15">
        <f>+D28-D32</f>
        <v>182.90000000000032</v>
      </c>
    </row>
    <row r="32" spans="2:4" ht="11.25">
      <c r="B32" s="12" t="s">
        <v>67</v>
      </c>
      <c r="C32" s="21">
        <v>12</v>
      </c>
      <c r="D32" s="21">
        <v>9.9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 C19:C21 C27 C23:C25 D14" formulaRange="1" unlockedFormula="1"/>
    <ignoredError sqref="C28 D13 D19:D21 D27:D28 C31:D31 D23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9"/>
      <c r="B5" s="40" t="s">
        <v>75</v>
      </c>
      <c r="C5" s="41" t="s">
        <v>85</v>
      </c>
      <c r="D5" s="41" t="s">
        <v>84</v>
      </c>
    </row>
    <row r="6" spans="1:4" ht="12">
      <c r="A6" s="36" t="s">
        <v>37</v>
      </c>
      <c r="B6" s="37" t="s">
        <v>38</v>
      </c>
      <c r="C6" s="38">
        <v>515.2</v>
      </c>
      <c r="D6" s="38">
        <v>450.5</v>
      </c>
    </row>
    <row r="7" spans="2:4" ht="11.25">
      <c r="B7" s="23"/>
      <c r="C7" s="24"/>
      <c r="D7" s="24"/>
    </row>
    <row r="8" spans="1:4" s="34" customFormat="1" ht="12">
      <c r="A8" s="33" t="s">
        <v>45</v>
      </c>
      <c r="B8" s="22" t="s">
        <v>39</v>
      </c>
      <c r="C8" s="25">
        <v>44.7</v>
      </c>
      <c r="D8" s="25">
        <v>41.5</v>
      </c>
    </row>
    <row r="9" spans="2:4" ht="11.25">
      <c r="B9" s="23"/>
      <c r="C9" s="24"/>
      <c r="D9" s="24"/>
    </row>
    <row r="10" spans="2:4" ht="11.25">
      <c r="B10" s="23" t="s">
        <v>40</v>
      </c>
      <c r="C10" s="26">
        <v>-239.7</v>
      </c>
      <c r="D10" s="26">
        <v>-187</v>
      </c>
    </row>
    <row r="11" spans="2:4" ht="11.25">
      <c r="B11" s="23" t="s">
        <v>41</v>
      </c>
      <c r="C11" s="26">
        <v>-61.3</v>
      </c>
      <c r="D11" s="26">
        <v>-55.3</v>
      </c>
    </row>
    <row r="12" spans="2:4" ht="11.25">
      <c r="B12" s="23" t="s">
        <v>42</v>
      </c>
      <c r="C12" s="26">
        <v>-34.7</v>
      </c>
      <c r="D12" s="26">
        <v>-35.3</v>
      </c>
    </row>
    <row r="13" spans="2:4" ht="11.25">
      <c r="B13" s="23" t="s">
        <v>43</v>
      </c>
      <c r="C13" s="26">
        <v>-1.8</v>
      </c>
      <c r="D13" s="26">
        <v>-2</v>
      </c>
    </row>
    <row r="14" spans="1:4" ht="12">
      <c r="A14" s="33" t="s">
        <v>46</v>
      </c>
      <c r="B14" s="22" t="s">
        <v>44</v>
      </c>
      <c r="C14" s="27">
        <f>+C10+C11+C12+C13</f>
        <v>-337.5</v>
      </c>
      <c r="D14" s="27">
        <f>+D10+D11+D12+D13</f>
        <v>-279.6</v>
      </c>
    </row>
    <row r="15" spans="2:4" ht="11.25">
      <c r="B15" s="23"/>
      <c r="C15" s="26"/>
      <c r="D15" s="26"/>
    </row>
    <row r="16" spans="1:4" ht="12">
      <c r="A16" s="33" t="s">
        <v>47</v>
      </c>
      <c r="B16" s="22" t="s">
        <v>48</v>
      </c>
      <c r="C16" s="28">
        <f>+C14+C8+C6</f>
        <v>222.40000000000003</v>
      </c>
      <c r="D16" s="28">
        <f>+D14+D8+D6</f>
        <v>212.39999999999998</v>
      </c>
    </row>
    <row r="17" spans="2:4" ht="12">
      <c r="B17" s="29"/>
      <c r="C17" s="24"/>
      <c r="D17" s="24"/>
    </row>
    <row r="18" spans="1:4" ht="12">
      <c r="A18" s="33" t="s">
        <v>49</v>
      </c>
      <c r="B18" s="22" t="s">
        <v>50</v>
      </c>
      <c r="C18" s="25">
        <v>119.2</v>
      </c>
      <c r="D18" s="25">
        <v>125.2</v>
      </c>
    </row>
    <row r="19" spans="2:4" ht="11.25">
      <c r="B19" s="23"/>
      <c r="C19" s="24"/>
      <c r="D19" s="24"/>
    </row>
    <row r="20" spans="2:4" ht="11.25">
      <c r="B20" s="23" t="s">
        <v>70</v>
      </c>
      <c r="C20" s="30">
        <v>-2932.6</v>
      </c>
      <c r="D20" s="30">
        <v>-2825.3</v>
      </c>
    </row>
    <row r="21" spans="2:4" ht="11.25">
      <c r="B21" s="23" t="s">
        <v>52</v>
      </c>
      <c r="C21" s="30">
        <v>-21</v>
      </c>
      <c r="D21" s="30">
        <v>-21.4</v>
      </c>
    </row>
    <row r="22" spans="2:4" ht="11.25">
      <c r="B22" s="31" t="s">
        <v>53</v>
      </c>
      <c r="C22" s="30">
        <v>-13</v>
      </c>
      <c r="D22" s="30">
        <v>-13.9</v>
      </c>
    </row>
    <row r="23" spans="1:4" ht="12">
      <c r="A23" s="33" t="s">
        <v>51</v>
      </c>
      <c r="B23" s="22" t="s">
        <v>54</v>
      </c>
      <c r="C23" s="27">
        <f>SUM(C20:C22)</f>
        <v>-2966.6</v>
      </c>
      <c r="D23" s="27">
        <f>SUM(D20:D22)</f>
        <v>-2860.6000000000004</v>
      </c>
    </row>
    <row r="24" spans="2:4" ht="12">
      <c r="B24" s="31"/>
      <c r="C24" s="27"/>
      <c r="D24" s="27"/>
    </row>
    <row r="25" spans="1:4" ht="12">
      <c r="A25" s="33" t="s">
        <v>59</v>
      </c>
      <c r="B25" s="22" t="s">
        <v>55</v>
      </c>
      <c r="C25" s="27">
        <f>C18+C23</f>
        <v>-2847.4</v>
      </c>
      <c r="D25" s="27">
        <f>D18+D23</f>
        <v>-2735.4000000000005</v>
      </c>
    </row>
    <row r="26" spans="2:4" ht="12">
      <c r="B26" s="31"/>
      <c r="C26" s="27"/>
      <c r="D26" s="27"/>
    </row>
    <row r="27" spans="1:4" ht="12">
      <c r="A27" s="33" t="s">
        <v>60</v>
      </c>
      <c r="B27" s="22" t="s">
        <v>56</v>
      </c>
      <c r="C27" s="27">
        <f>C16+C25</f>
        <v>-2625</v>
      </c>
      <c r="D27" s="27">
        <f>D16+D25</f>
        <v>-2523.0000000000005</v>
      </c>
    </row>
    <row r="28" spans="2:4" ht="12">
      <c r="B28" s="31"/>
      <c r="C28" s="32"/>
      <c r="D28" s="32"/>
    </row>
    <row r="29" spans="2:4" ht="12">
      <c r="B29" s="31"/>
      <c r="C29" s="32"/>
      <c r="D29" s="32"/>
    </row>
    <row r="30" ht="11.25">
      <c r="B30" s="3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3" t="s">
        <v>79</v>
      </c>
      <c r="B3" s="74">
        <v>43373</v>
      </c>
      <c r="C3" s="75" t="s">
        <v>16</v>
      </c>
      <c r="D3" s="74">
        <v>43008</v>
      </c>
      <c r="E3" s="76" t="s">
        <v>16</v>
      </c>
      <c r="F3" s="77" t="s">
        <v>13</v>
      </c>
      <c r="G3" s="78" t="s">
        <v>14</v>
      </c>
    </row>
    <row r="4" spans="1:7" ht="12">
      <c r="A4" s="42" t="s">
        <v>17</v>
      </c>
      <c r="B4" s="105">
        <v>1509.39450833</v>
      </c>
      <c r="C4" s="44">
        <f>B4/$B$4</f>
        <v>1</v>
      </c>
      <c r="D4" s="43">
        <v>1284.7405225000002</v>
      </c>
      <c r="E4" s="44">
        <f>D4/$D$4</f>
        <v>1</v>
      </c>
      <c r="F4" s="45">
        <f>B4-D4</f>
        <v>224.65398582999978</v>
      </c>
      <c r="G4" s="46">
        <f>B4/D4-1</f>
        <v>0.17486331433902413</v>
      </c>
    </row>
    <row r="5" spans="1:7" s="34" customFormat="1" ht="12">
      <c r="A5" s="47" t="s">
        <v>18</v>
      </c>
      <c r="B5" s="48">
        <v>-1211.9515776100002</v>
      </c>
      <c r="C5" s="49">
        <f>B5/$B$4</f>
        <v>-0.8029389075695712</v>
      </c>
      <c r="D5" s="48">
        <v>-1013.3341527700001</v>
      </c>
      <c r="E5" s="49">
        <f>D5/$D$4</f>
        <v>-0.7887461592618986</v>
      </c>
      <c r="F5" s="50">
        <f>B5-D5</f>
        <v>-198.61742484000013</v>
      </c>
      <c r="G5" s="51">
        <f>B5/D5-1</f>
        <v>0.19600387917161322</v>
      </c>
    </row>
    <row r="6" spans="1:7" ht="11.25">
      <c r="A6" s="47" t="s">
        <v>4</v>
      </c>
      <c r="B6" s="48">
        <v>-82.87355186</v>
      </c>
      <c r="C6" s="49">
        <f>B6/$B$4</f>
        <v>-0.05490516323111022</v>
      </c>
      <c r="D6" s="48">
        <v>-80.47397</v>
      </c>
      <c r="E6" s="49">
        <f>D6/$D$4</f>
        <v>-0.06263830601638082</v>
      </c>
      <c r="F6" s="50">
        <f>B6-D6</f>
        <v>-2.399581860000012</v>
      </c>
      <c r="G6" s="51">
        <f>B6/D6-1</f>
        <v>0.029818112117496076</v>
      </c>
    </row>
    <row r="7" spans="1:7" ht="11.25">
      <c r="A7" s="47" t="s">
        <v>6</v>
      </c>
      <c r="B7" s="52">
        <v>7.65837949</v>
      </c>
      <c r="C7" s="53">
        <f>B7/$B$4</f>
        <v>0.005073809032519444</v>
      </c>
      <c r="D7" s="52">
        <v>10.459741410000001</v>
      </c>
      <c r="E7" s="53">
        <f>D7/$D$4</f>
        <v>0.008141520584752942</v>
      </c>
      <c r="F7" s="48">
        <f>B7-D7</f>
        <v>-2.8013619200000015</v>
      </c>
      <c r="G7" s="51">
        <f>B7/D7-1</f>
        <v>-0.26782324822311276</v>
      </c>
    </row>
    <row r="8" spans="1:7" ht="12">
      <c r="A8" s="54" t="s">
        <v>19</v>
      </c>
      <c r="B8" s="55">
        <f>SUM(B4:B7)</f>
        <v>222.2277583499998</v>
      </c>
      <c r="C8" s="56">
        <f>B8/$B$4</f>
        <v>0.14722973823183805</v>
      </c>
      <c r="D8" s="55">
        <f>SUM(D4:D7)</f>
        <v>201.39214114000015</v>
      </c>
      <c r="E8" s="56">
        <f>D8/$D$4</f>
        <v>0.15675705530647346</v>
      </c>
      <c r="F8" s="57">
        <f>B8-D8</f>
        <v>20.83561720999964</v>
      </c>
      <c r="G8" s="58">
        <f>B8/D8-1</f>
        <v>0.10345794573739364</v>
      </c>
    </row>
    <row r="9" spans="1:7" s="34" customFormat="1" ht="12">
      <c r="A9" s="4"/>
      <c r="B9" s="4"/>
      <c r="C9" s="4"/>
      <c r="D9" s="4"/>
      <c r="E9" s="4"/>
      <c r="F9" s="4"/>
      <c r="G9" s="4"/>
    </row>
    <row r="10" spans="1:5" ht="12">
      <c r="A10" s="73" t="s">
        <v>12</v>
      </c>
      <c r="B10" s="74">
        <f>B3</f>
        <v>43373</v>
      </c>
      <c r="C10" s="74">
        <f>D3</f>
        <v>43008</v>
      </c>
      <c r="D10" s="74" t="str">
        <f>F3</f>
        <v>Var. Ass.</v>
      </c>
      <c r="E10" s="79" t="s">
        <v>14</v>
      </c>
    </row>
    <row r="11" spans="1:5" ht="11.25">
      <c r="A11" s="47" t="s">
        <v>76</v>
      </c>
      <c r="B11" s="59">
        <v>2090.3984151970003</v>
      </c>
      <c r="C11" s="59">
        <v>1985.0019366317597</v>
      </c>
      <c r="D11" s="60">
        <f>B11-C11</f>
        <v>105.39647856524061</v>
      </c>
      <c r="E11" s="51">
        <f>B11/C11-1</f>
        <v>0.053096410950652206</v>
      </c>
    </row>
    <row r="12" spans="1:5" ht="11.25">
      <c r="A12" s="47" t="s">
        <v>77</v>
      </c>
      <c r="B12" s="59">
        <v>3957.5148308799166</v>
      </c>
      <c r="C12" s="59">
        <v>3253.0622681491495</v>
      </c>
      <c r="D12" s="60">
        <f>B12-C12</f>
        <v>704.4525627307671</v>
      </c>
      <c r="E12" s="51">
        <f>B12/C12-1</f>
        <v>0.21655059284542055</v>
      </c>
    </row>
    <row r="13" spans="1:5" ht="11.25">
      <c r="A13" s="61" t="s">
        <v>15</v>
      </c>
      <c r="B13" s="62">
        <v>2377</v>
      </c>
      <c r="C13" s="62">
        <v>1749.3</v>
      </c>
      <c r="D13" s="60">
        <f>B13-C13</f>
        <v>627.7</v>
      </c>
      <c r="E13" s="63">
        <f>B13/C13-1</f>
        <v>0.35882924598410804</v>
      </c>
    </row>
    <row r="14" spans="1:5" ht="11.25">
      <c r="A14" s="64" t="s">
        <v>78</v>
      </c>
      <c r="B14" s="65">
        <v>336.09625535004096</v>
      </c>
      <c r="C14" s="65">
        <v>321.58050007709465</v>
      </c>
      <c r="D14" s="66">
        <f>B14-C14</f>
        <v>14.515755272946308</v>
      </c>
      <c r="E14" s="67">
        <f>B14/C14-1</f>
        <v>0.045138791902700426</v>
      </c>
    </row>
    <row r="15" spans="1:5" ht="11.25">
      <c r="A15" s="68"/>
      <c r="B15" s="62"/>
      <c r="C15" s="62"/>
      <c r="D15" s="62"/>
      <c r="E15" s="49"/>
    </row>
    <row r="16" spans="1:5" ht="12">
      <c r="A16" s="80" t="s">
        <v>61</v>
      </c>
      <c r="B16" s="74">
        <f>B10</f>
        <v>43373</v>
      </c>
      <c r="C16" s="74">
        <f>C10</f>
        <v>43008</v>
      </c>
      <c r="D16" s="74" t="str">
        <f>D10</f>
        <v>Var. Ass.</v>
      </c>
      <c r="E16" s="79" t="s">
        <v>14</v>
      </c>
    </row>
    <row r="17" spans="1:5" ht="11.25">
      <c r="A17" s="47" t="s">
        <v>20</v>
      </c>
      <c r="B17" s="69">
        <f>B8</f>
        <v>222.2277583499998</v>
      </c>
      <c r="C17" s="69">
        <f>D8</f>
        <v>201.39214114000015</v>
      </c>
      <c r="D17" s="48">
        <f>B17-C17</f>
        <v>20.83561720999964</v>
      </c>
      <c r="E17" s="51">
        <f>B17/C17-1</f>
        <v>0.10345794573739364</v>
      </c>
    </row>
    <row r="18" spans="1:5" ht="11.25">
      <c r="A18" s="47" t="s">
        <v>21</v>
      </c>
      <c r="B18" s="69">
        <v>748.64579503</v>
      </c>
      <c r="C18" s="69">
        <v>724.6980866499999</v>
      </c>
      <c r="D18" s="48">
        <f>B18-C18</f>
        <v>23.94770838000011</v>
      </c>
      <c r="E18" s="51">
        <f>B18/C18-1</f>
        <v>0.033045082940264425</v>
      </c>
    </row>
    <row r="19" spans="1:5" ht="11.25">
      <c r="A19" s="64" t="s">
        <v>22</v>
      </c>
      <c r="B19" s="70">
        <f>+B17/B18</f>
        <v>0.296839653445318</v>
      </c>
      <c r="C19" s="70">
        <f>+C17/C18</f>
        <v>0.2778979893143618</v>
      </c>
      <c r="D19" s="71">
        <f>+(B19-C19)*100</f>
        <v>1.894166413095616</v>
      </c>
      <c r="E19" s="72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4"/>
    </row>
    <row r="2" ht="12">
      <c r="A2" s="34"/>
    </row>
    <row r="3" spans="1:7" ht="12">
      <c r="A3" s="91" t="s">
        <v>79</v>
      </c>
      <c r="B3" s="88">
        <f>+Gas!B3</f>
        <v>43373</v>
      </c>
      <c r="C3" s="92" t="s">
        <v>16</v>
      </c>
      <c r="D3" s="88">
        <f>+Gas!D3</f>
        <v>43008</v>
      </c>
      <c r="E3" s="92" t="s">
        <v>16</v>
      </c>
      <c r="F3" s="89" t="s">
        <v>13</v>
      </c>
      <c r="G3" s="93" t="s">
        <v>14</v>
      </c>
    </row>
    <row r="4" spans="1:7" ht="12">
      <c r="A4" s="42" t="s">
        <v>17</v>
      </c>
      <c r="B4" s="124">
        <v>1840.5768022999998</v>
      </c>
      <c r="C4" s="44">
        <f>B4/$B$4</f>
        <v>1</v>
      </c>
      <c r="D4" s="124">
        <v>1775.13770445</v>
      </c>
      <c r="E4" s="44">
        <f>+D4/D$4</f>
        <v>1</v>
      </c>
      <c r="F4" s="45">
        <f>B4-D4</f>
        <v>65.43909784999983</v>
      </c>
      <c r="G4" s="46">
        <f>B4/D4-1</f>
        <v>0.036864237453778426</v>
      </c>
    </row>
    <row r="5" spans="1:7" ht="11.25">
      <c r="A5" s="47" t="s">
        <v>18</v>
      </c>
      <c r="B5" s="48">
        <v>-1682.3621723899996</v>
      </c>
      <c r="C5" s="49">
        <f>B5/$B$4</f>
        <v>-0.9140407345608758</v>
      </c>
      <c r="D5" s="48">
        <v>-1602.3004174000002</v>
      </c>
      <c r="E5" s="49">
        <f>+D5/D$4</f>
        <v>-0.9026344341530671</v>
      </c>
      <c r="F5" s="50">
        <f>B5-D5</f>
        <v>-80.06175498999937</v>
      </c>
      <c r="G5" s="51">
        <f>B5/D5-1</f>
        <v>0.04996675662102934</v>
      </c>
    </row>
    <row r="6" spans="1:7" ht="11.25">
      <c r="A6" s="47" t="s">
        <v>4</v>
      </c>
      <c r="B6" s="48">
        <v>-33.11380482</v>
      </c>
      <c r="C6" s="49">
        <f>B6/$B$4</f>
        <v>-0.01799099324658483</v>
      </c>
      <c r="D6" s="48">
        <v>-33.29386885</v>
      </c>
      <c r="E6" s="49">
        <f>+D6/D$4</f>
        <v>-0.018755654148147123</v>
      </c>
      <c r="F6" s="50">
        <f>B6-D6</f>
        <v>0.18006403000000404</v>
      </c>
      <c r="G6" s="51">
        <f>B6/D6-1</f>
        <v>-0.005408324001372478</v>
      </c>
    </row>
    <row r="7" spans="1:7" ht="11.25">
      <c r="A7" s="47" t="s">
        <v>6</v>
      </c>
      <c r="B7" s="59">
        <v>8.146183079999998</v>
      </c>
      <c r="C7" s="53">
        <f>B7/$B$4</f>
        <v>0.004425885988468648</v>
      </c>
      <c r="D7" s="59">
        <v>7.859182339999999</v>
      </c>
      <c r="E7" s="53">
        <f>+D7/D$4</f>
        <v>0.004427364885720261</v>
      </c>
      <c r="F7" s="48">
        <f>B7-D7</f>
        <v>0.287000739999999</v>
      </c>
      <c r="G7" s="51">
        <f>B7/D7-1</f>
        <v>0.03651788794099908</v>
      </c>
    </row>
    <row r="8" spans="1:7" ht="12">
      <c r="A8" s="54" t="s">
        <v>19</v>
      </c>
      <c r="B8" s="84">
        <f>SUM(B4:B7)</f>
        <v>133.2470081700002</v>
      </c>
      <c r="C8" s="56">
        <f>B8/$B$4</f>
        <v>0.07239415818100807</v>
      </c>
      <c r="D8" s="84">
        <f>SUM(D4:D7)</f>
        <v>147.40260053999975</v>
      </c>
      <c r="E8" s="56">
        <f>+D8/D$4</f>
        <v>0.08303727658450602</v>
      </c>
      <c r="F8" s="57">
        <f>B8-D8</f>
        <v>-14.155592369999539</v>
      </c>
      <c r="G8" s="58">
        <f>B8/D8-1</f>
        <v>-0.09603353209605159</v>
      </c>
    </row>
    <row r="10" spans="1:5" ht="12">
      <c r="A10" s="91" t="s">
        <v>12</v>
      </c>
      <c r="B10" s="88">
        <f>+B3</f>
        <v>43373</v>
      </c>
      <c r="C10" s="88">
        <f>+D3</f>
        <v>43008</v>
      </c>
      <c r="D10" s="89" t="s">
        <v>13</v>
      </c>
      <c r="E10" s="90" t="s">
        <v>14</v>
      </c>
    </row>
    <row r="11" spans="1:5" ht="11.25">
      <c r="A11" s="47" t="s">
        <v>80</v>
      </c>
      <c r="B11" s="52">
        <v>8937.062591283</v>
      </c>
      <c r="C11" s="52">
        <v>7740.609915230059</v>
      </c>
      <c r="D11" s="60">
        <f>B11-C11</f>
        <v>1196.4526760529407</v>
      </c>
      <c r="E11" s="51">
        <f>B11/C11-1</f>
        <v>0.15456826905834076</v>
      </c>
    </row>
    <row r="12" spans="1:5" ht="11.25">
      <c r="A12" s="64" t="s">
        <v>81</v>
      </c>
      <c r="B12" s="123">
        <v>2314.3586147035767</v>
      </c>
      <c r="C12" s="123">
        <v>2269.949644010436</v>
      </c>
      <c r="D12" s="85">
        <f>B12-C12</f>
        <v>44.40897069314087</v>
      </c>
      <c r="E12" s="67">
        <f>B12/C12-1</f>
        <v>0.019563857202876678</v>
      </c>
    </row>
    <row r="14" spans="1:5" ht="12">
      <c r="A14" s="87" t="s">
        <v>61</v>
      </c>
      <c r="B14" s="88">
        <f>+B10</f>
        <v>43373</v>
      </c>
      <c r="C14" s="88">
        <f>+D3</f>
        <v>43008</v>
      </c>
      <c r="D14" s="89" t="s">
        <v>13</v>
      </c>
      <c r="E14" s="90" t="s">
        <v>14</v>
      </c>
    </row>
    <row r="15" spans="1:5" ht="11.25">
      <c r="A15" s="47" t="s">
        <v>20</v>
      </c>
      <c r="B15" s="69">
        <f>B8</f>
        <v>133.2470081700002</v>
      </c>
      <c r="C15" s="69">
        <f>D8</f>
        <v>147.40260053999975</v>
      </c>
      <c r="D15" s="48">
        <f>B15-C15</f>
        <v>-14.155592369999539</v>
      </c>
      <c r="E15" s="51">
        <f>B15/C15-1</f>
        <v>-0.09603353209605159</v>
      </c>
    </row>
    <row r="16" spans="1:5" ht="11.25">
      <c r="A16" s="47" t="s">
        <v>21</v>
      </c>
      <c r="B16" s="69">
        <f>Gas!B18</f>
        <v>748.64579503</v>
      </c>
      <c r="C16" s="69">
        <f>Gas!C18</f>
        <v>724.6980866499999</v>
      </c>
      <c r="D16" s="48">
        <f>B16-C16</f>
        <v>23.94770838000011</v>
      </c>
      <c r="E16" s="51">
        <f>B16/C16-1</f>
        <v>0.033045082940264425</v>
      </c>
    </row>
    <row r="17" spans="1:5" ht="11.25">
      <c r="A17" s="64" t="s">
        <v>22</v>
      </c>
      <c r="B17" s="70">
        <f>+B15/B16</f>
        <v>0.17798404673422455</v>
      </c>
      <c r="C17" s="70">
        <f>+C15/C16</f>
        <v>0.20339863352114698</v>
      </c>
      <c r="D17" s="71">
        <f>+(B17-C17)*100</f>
        <v>-2.5414586786922433</v>
      </c>
      <c r="E17" s="72"/>
    </row>
    <row r="19" ht="11.25">
      <c r="D19" s="86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79</v>
      </c>
      <c r="B3" s="96">
        <f>+'Energia elettrica'!B3</f>
        <v>43373</v>
      </c>
      <c r="C3" s="94" t="s">
        <v>16</v>
      </c>
      <c r="D3" s="96">
        <f>+'Energia elettrica'!D3</f>
        <v>43008</v>
      </c>
      <c r="E3" s="94" t="s">
        <v>16</v>
      </c>
      <c r="F3" s="97" t="s">
        <v>13</v>
      </c>
      <c r="G3" s="98" t="s">
        <v>14</v>
      </c>
    </row>
    <row r="4" spans="1:7" ht="12">
      <c r="A4" s="42" t="s">
        <v>17</v>
      </c>
      <c r="B4" s="83">
        <v>644.32022401</v>
      </c>
      <c r="C4" s="44">
        <f>B4/$B$4</f>
        <v>1</v>
      </c>
      <c r="D4" s="83">
        <v>626.7139997099999</v>
      </c>
      <c r="E4" s="44">
        <f>D4/$D$4</f>
        <v>1</v>
      </c>
      <c r="F4" s="45">
        <f>B4-D4</f>
        <v>17.606224300000008</v>
      </c>
      <c r="G4" s="46">
        <f>B4/D4-1</f>
        <v>0.028092916877789476</v>
      </c>
    </row>
    <row r="5" spans="1:7" ht="11.25">
      <c r="A5" s="47" t="s">
        <v>18</v>
      </c>
      <c r="B5" s="48">
        <v>-329.6626908900001</v>
      </c>
      <c r="C5" s="49">
        <f>B5/$B$4</f>
        <v>-0.5116441772358269</v>
      </c>
      <c r="D5" s="48">
        <v>-319.86206042</v>
      </c>
      <c r="E5" s="49">
        <f>D5/$D$4</f>
        <v>-0.5103796318065499</v>
      </c>
      <c r="F5" s="50">
        <f>B5-D5</f>
        <v>-9.800630470000101</v>
      </c>
      <c r="G5" s="51">
        <f>B5/D5-1</f>
        <v>0.030640178010268526</v>
      </c>
    </row>
    <row r="6" spans="1:7" ht="11.25">
      <c r="A6" s="47" t="s">
        <v>4</v>
      </c>
      <c r="B6" s="48">
        <v>-133.05663828000002</v>
      </c>
      <c r="C6" s="49">
        <f>B6/$B$4</f>
        <v>-0.206507002763171</v>
      </c>
      <c r="D6" s="48">
        <v>-132.20949249</v>
      </c>
      <c r="E6" s="49">
        <f>D6/$D$4</f>
        <v>-0.2109566605360299</v>
      </c>
      <c r="F6" s="50">
        <f>B6-D6</f>
        <v>-0.8471457900000132</v>
      </c>
      <c r="G6" s="51">
        <f>B6/D6-1</f>
        <v>0.006407601860086487</v>
      </c>
    </row>
    <row r="7" spans="1:7" ht="11.25">
      <c r="A7" s="47" t="s">
        <v>6</v>
      </c>
      <c r="B7" s="59">
        <v>4.55608346</v>
      </c>
      <c r="C7" s="53">
        <f>B7/$B$4</f>
        <v>0.007071147684368338</v>
      </c>
      <c r="D7" s="59">
        <v>3.62189223</v>
      </c>
      <c r="E7" s="53">
        <f>D7/$D$4</f>
        <v>0.005779178750875139</v>
      </c>
      <c r="F7" s="60">
        <f>B7-D7</f>
        <v>0.9341912300000002</v>
      </c>
      <c r="G7" s="51">
        <f>B7/D7-1</f>
        <v>0.257929052184968</v>
      </c>
    </row>
    <row r="8" spans="1:7" ht="12">
      <c r="A8" s="54" t="s">
        <v>19</v>
      </c>
      <c r="B8" s="84">
        <f>SUM(B4:B7)</f>
        <v>186.15697829999985</v>
      </c>
      <c r="C8" s="56">
        <f>B8/$B$4</f>
        <v>0.2889199676853705</v>
      </c>
      <c r="D8" s="84">
        <f>SUM(D4:D7)</f>
        <v>178.26433902999995</v>
      </c>
      <c r="E8" s="56">
        <f>D8/$D$4</f>
        <v>0.28444288640829535</v>
      </c>
      <c r="F8" s="57">
        <f>B8-D8</f>
        <v>7.892639269999904</v>
      </c>
      <c r="G8" s="58">
        <f>B8/D8-1</f>
        <v>0.04427491955455909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95" t="s">
        <v>12</v>
      </c>
      <c r="B10" s="96">
        <f>+B3</f>
        <v>43373</v>
      </c>
      <c r="C10" s="96">
        <f>+D3</f>
        <v>43008</v>
      </c>
      <c r="D10" s="97" t="s">
        <v>13</v>
      </c>
      <c r="E10" s="99" t="s">
        <v>14</v>
      </c>
    </row>
    <row r="11" spans="1:5" ht="14.25" customHeight="1">
      <c r="A11" s="42" t="s">
        <v>77</v>
      </c>
      <c r="B11" s="82"/>
      <c r="C11" s="82"/>
      <c r="D11" s="82"/>
      <c r="E11" s="101"/>
    </row>
    <row r="12" spans="1:5" ht="11.25">
      <c r="A12" s="47" t="s">
        <v>69</v>
      </c>
      <c r="B12" s="69">
        <v>220.38319932329102</v>
      </c>
      <c r="C12" s="69">
        <v>233.29115980449558</v>
      </c>
      <c r="D12" s="48">
        <f>B12-C12</f>
        <v>-12.907960481204555</v>
      </c>
      <c r="E12" s="51">
        <f>B12/C12-1</f>
        <v>-0.055329831151860964</v>
      </c>
    </row>
    <row r="13" spans="1:5" ht="11.25">
      <c r="A13" s="47" t="s">
        <v>23</v>
      </c>
      <c r="B13" s="69">
        <v>186.17954417938822</v>
      </c>
      <c r="C13" s="69">
        <v>193.92197084361936</v>
      </c>
      <c r="D13" s="48">
        <f>B13-C13</f>
        <v>-7.742426664231147</v>
      </c>
      <c r="E13" s="51">
        <f>B13/C13-1</f>
        <v>-0.039925474305718134</v>
      </c>
    </row>
    <row r="14" spans="1:5" ht="11.25">
      <c r="A14" s="64" t="s">
        <v>24</v>
      </c>
      <c r="B14" s="65">
        <v>184.58338680492352</v>
      </c>
      <c r="C14" s="65">
        <v>192.14911078331565</v>
      </c>
      <c r="D14" s="85">
        <f>B14-C14</f>
        <v>-7.565723978392128</v>
      </c>
      <c r="E14" s="67">
        <f>B14/C14-1</f>
        <v>-0.03937423362278225</v>
      </c>
    </row>
    <row r="15" spans="1:5" ht="11.25">
      <c r="A15" s="82"/>
      <c r="B15" s="102"/>
      <c r="C15" s="102"/>
      <c r="D15" s="48"/>
      <c r="E15" s="81"/>
    </row>
    <row r="16" spans="1:5" ht="12">
      <c r="A16" s="100" t="s">
        <v>61</v>
      </c>
      <c r="B16" s="96">
        <f>+B10</f>
        <v>43373</v>
      </c>
      <c r="C16" s="96">
        <f>+C10</f>
        <v>43008</v>
      </c>
      <c r="D16" s="97" t="s">
        <v>13</v>
      </c>
      <c r="E16" s="99" t="s">
        <v>14</v>
      </c>
    </row>
    <row r="17" spans="1:5" ht="11.25">
      <c r="A17" s="47" t="s">
        <v>20</v>
      </c>
      <c r="B17" s="69">
        <f>B8</f>
        <v>186.15697829999985</v>
      </c>
      <c r="C17" s="69">
        <f>D8</f>
        <v>178.26433902999995</v>
      </c>
      <c r="D17" s="48">
        <f>B17-C17</f>
        <v>7.892639269999904</v>
      </c>
      <c r="E17" s="51">
        <f>B17/C17-1</f>
        <v>0.04427491955455909</v>
      </c>
    </row>
    <row r="18" spans="1:5" ht="11.25">
      <c r="A18" s="47" t="s">
        <v>21</v>
      </c>
      <c r="B18" s="69">
        <f>'Energia elettrica'!B16</f>
        <v>748.64579503</v>
      </c>
      <c r="C18" s="69">
        <f>'Energia elettrica'!C16</f>
        <v>724.6980866499999</v>
      </c>
      <c r="D18" s="48">
        <f>B18-C18</f>
        <v>23.94770838000011</v>
      </c>
      <c r="E18" s="51">
        <f>B18/C18-1</f>
        <v>0.033045082940264425</v>
      </c>
    </row>
    <row r="19" spans="1:5" ht="11.25">
      <c r="A19" s="64" t="s">
        <v>22</v>
      </c>
      <c r="B19" s="70">
        <f>+B17/B18</f>
        <v>0.24865828344436247</v>
      </c>
      <c r="C19" s="70">
        <f>+C17/C18</f>
        <v>0.24598428271564413</v>
      </c>
      <c r="D19" s="71">
        <f>+(B19-C19)*100</f>
        <v>0.26740007287183454</v>
      </c>
      <c r="E19" s="72"/>
    </row>
    <row r="22" ht="11.25">
      <c r="D22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6" t="s">
        <v>79</v>
      </c>
      <c r="B3" s="107">
        <f>+Acqua!$B$3</f>
        <v>43373</v>
      </c>
      <c r="C3" s="108" t="s">
        <v>16</v>
      </c>
      <c r="D3" s="107">
        <f>+Acqua!$D$3</f>
        <v>43008</v>
      </c>
      <c r="E3" s="108" t="s">
        <v>16</v>
      </c>
      <c r="F3" s="109" t="s">
        <v>13</v>
      </c>
      <c r="G3" s="110" t="s">
        <v>14</v>
      </c>
    </row>
    <row r="4" spans="1:7" ht="12">
      <c r="A4" s="42" t="s">
        <v>17</v>
      </c>
      <c r="B4" s="83">
        <v>826.59022616</v>
      </c>
      <c r="C4" s="44">
        <f>B4/$B$4</f>
        <v>1</v>
      </c>
      <c r="D4" s="83">
        <v>803.73164688</v>
      </c>
      <c r="E4" s="44">
        <f>D4/$D$4</f>
        <v>1</v>
      </c>
      <c r="F4" s="45">
        <f>B4-D4</f>
        <v>22.85857928000007</v>
      </c>
      <c r="G4" s="46">
        <f>B4/D4-1</f>
        <v>0.02844056143457152</v>
      </c>
    </row>
    <row r="5" spans="1:7" ht="11.25">
      <c r="A5" s="47" t="s">
        <v>18</v>
      </c>
      <c r="B5" s="48">
        <v>-497.95532994999996</v>
      </c>
      <c r="C5" s="49">
        <f>B5/$B$4</f>
        <v>-0.6024210233688543</v>
      </c>
      <c r="D5" s="48">
        <v>-478.94921661999996</v>
      </c>
      <c r="E5" s="49">
        <f>D5/$D$4</f>
        <v>-0.5959068782213932</v>
      </c>
      <c r="F5" s="50">
        <f>B5-D5</f>
        <v>-19.006113330000005</v>
      </c>
      <c r="G5" s="51">
        <f>B5/D5-1</f>
        <v>0.03968294063435018</v>
      </c>
    </row>
    <row r="6" spans="1:7" ht="11.25">
      <c r="A6" s="47" t="s">
        <v>4</v>
      </c>
      <c r="B6" s="48">
        <v>-146.26229542</v>
      </c>
      <c r="C6" s="49">
        <f>B6/$B$4</f>
        <v>-0.176946558029696</v>
      </c>
      <c r="D6" s="48">
        <v>-148.68269196000003</v>
      </c>
      <c r="E6" s="49">
        <f>D6/$D$4</f>
        <v>-0.1849904660805261</v>
      </c>
      <c r="F6" s="50">
        <f>B6-D6</f>
        <v>2.4203965400000413</v>
      </c>
      <c r="G6" s="51">
        <f>B6/D6-1</f>
        <v>-0.01627893945215353</v>
      </c>
    </row>
    <row r="7" spans="1:7" ht="11.25">
      <c r="A7" s="47" t="s">
        <v>6</v>
      </c>
      <c r="B7" s="59">
        <v>5.7988224</v>
      </c>
      <c r="C7" s="53">
        <f>B7/$B$4</f>
        <v>0.00701535321429937</v>
      </c>
      <c r="D7" s="59">
        <v>5.290107400000001</v>
      </c>
      <c r="E7" s="53">
        <f>D7/$D$4</f>
        <v>0.006581932440430373</v>
      </c>
      <c r="F7" s="60">
        <f>B7-D7</f>
        <v>0.5087149999999987</v>
      </c>
      <c r="G7" s="51">
        <f>B7/D7-1</f>
        <v>0.0961634540727847</v>
      </c>
    </row>
    <row r="8" spans="1:7" ht="12">
      <c r="A8" s="54" t="s">
        <v>19</v>
      </c>
      <c r="B8" s="84">
        <f>SUM(B4:B7)</f>
        <v>188.1714231900001</v>
      </c>
      <c r="C8" s="56">
        <f>B8/$B$4</f>
        <v>0.22764777181574905</v>
      </c>
      <c r="D8" s="84">
        <f>SUM(D4:D7)</f>
        <v>181.3898457</v>
      </c>
      <c r="E8" s="56">
        <f>D8/$D$4</f>
        <v>0.22568458813851106</v>
      </c>
      <c r="F8" s="57">
        <f>B8-D8</f>
        <v>6.781577490000103</v>
      </c>
      <c r="G8" s="58">
        <f>B8/D8-1</f>
        <v>0.03738675372829925</v>
      </c>
    </row>
    <row r="9" spans="1:7" ht="11.25">
      <c r="A9" s="82"/>
      <c r="B9" s="82"/>
      <c r="C9" s="82"/>
      <c r="D9" s="82"/>
      <c r="E9" s="82"/>
      <c r="F9" s="82"/>
      <c r="G9" s="82"/>
    </row>
    <row r="10" spans="1:7" ht="12">
      <c r="A10" s="106" t="s">
        <v>82</v>
      </c>
      <c r="B10" s="107">
        <f>+B3</f>
        <v>43373</v>
      </c>
      <c r="C10" s="111" t="s">
        <v>16</v>
      </c>
      <c r="D10" s="107">
        <f>+D3</f>
        <v>43008</v>
      </c>
      <c r="E10" s="111" t="s">
        <v>16</v>
      </c>
      <c r="F10" s="109" t="s">
        <v>13</v>
      </c>
      <c r="G10" s="112" t="s">
        <v>14</v>
      </c>
    </row>
    <row r="11" spans="1:7" ht="11.25">
      <c r="A11" s="47" t="s">
        <v>25</v>
      </c>
      <c r="B11" s="125">
        <v>1758.8049459999984</v>
      </c>
      <c r="C11" s="49">
        <f>B11/$D$4</f>
        <v>2.1882987348171374</v>
      </c>
      <c r="D11" s="125">
        <v>1722.8261019999989</v>
      </c>
      <c r="E11" s="53">
        <f aca="true" t="shared" si="0" ref="E11:E22">+D11/D$15</f>
        <v>0.3398999378075001</v>
      </c>
      <c r="F11" s="48">
        <f>B11-D11</f>
        <v>35.978843999999526</v>
      </c>
      <c r="G11" s="51">
        <f>B11/D11-1</f>
        <v>0.02088361904793068</v>
      </c>
    </row>
    <row r="12" spans="1:7" ht="11.25">
      <c r="A12" s="47" t="s">
        <v>26</v>
      </c>
      <c r="B12" s="125">
        <v>1641.724569000004</v>
      </c>
      <c r="C12" s="53">
        <f aca="true" t="shared" si="1" ref="C12:C22">B12/$B$15</f>
        <v>0.2929256911904826</v>
      </c>
      <c r="D12" s="125">
        <v>1714.8469950000049</v>
      </c>
      <c r="E12" s="53">
        <f t="shared" si="0"/>
        <v>0.33832572322489723</v>
      </c>
      <c r="F12" s="48">
        <f aca="true" t="shared" si="2" ref="F12:F21">B12-D12</f>
        <v>-73.12242600000081</v>
      </c>
      <c r="G12" s="51">
        <f aca="true" t="shared" si="3" ref="G12:G22">B12/D12-1</f>
        <v>-0.042640787319920936</v>
      </c>
    </row>
    <row r="13" spans="1:7" ht="12">
      <c r="A13" s="103" t="s">
        <v>62</v>
      </c>
      <c r="B13" s="104">
        <f>SUM(B11:B12)</f>
        <v>3400.5295150000024</v>
      </c>
      <c r="C13" s="56">
        <f t="shared" si="1"/>
        <v>0.6067415188905599</v>
      </c>
      <c r="D13" s="104">
        <f>SUM(D11:D12)</f>
        <v>3437.6730970000035</v>
      </c>
      <c r="E13" s="56">
        <f t="shared" si="0"/>
        <v>0.6782256610323973</v>
      </c>
      <c r="F13" s="57">
        <f t="shared" si="2"/>
        <v>-37.14358200000106</v>
      </c>
      <c r="G13" s="58">
        <f t="shared" si="3"/>
        <v>-0.010804861588618042</v>
      </c>
    </row>
    <row r="14" spans="1:7" ht="11.25">
      <c r="A14" s="47" t="s">
        <v>63</v>
      </c>
      <c r="B14" s="125">
        <v>2204.047408</v>
      </c>
      <c r="C14" s="53">
        <f t="shared" si="1"/>
        <v>0.39325848110944</v>
      </c>
      <c r="D14" s="125">
        <v>1630.954197</v>
      </c>
      <c r="E14" s="53">
        <f t="shared" si="0"/>
        <v>0.3217743389676027</v>
      </c>
      <c r="F14" s="48">
        <f t="shared" si="2"/>
        <v>573.0932109999999</v>
      </c>
      <c r="G14" s="51">
        <f t="shared" si="3"/>
        <v>0.3513852271597544</v>
      </c>
    </row>
    <row r="15" spans="1:7" s="34" customFormat="1" ht="12">
      <c r="A15" s="54" t="s">
        <v>27</v>
      </c>
      <c r="B15" s="104">
        <f>SUM(B13:B14)</f>
        <v>5604.576923000002</v>
      </c>
      <c r="C15" s="56">
        <f t="shared" si="1"/>
        <v>1</v>
      </c>
      <c r="D15" s="104">
        <f>SUM(D13:D14)</f>
        <v>5068.6272940000035</v>
      </c>
      <c r="E15" s="56">
        <f t="shared" si="0"/>
        <v>1</v>
      </c>
      <c r="F15" s="57">
        <f t="shared" si="2"/>
        <v>535.9496289999988</v>
      </c>
      <c r="G15" s="58">
        <f t="shared" si="3"/>
        <v>0.10573861479900692</v>
      </c>
    </row>
    <row r="16" spans="1:7" ht="11.25">
      <c r="A16" s="47" t="s">
        <v>28</v>
      </c>
      <c r="B16" s="69">
        <v>550.883178</v>
      </c>
      <c r="C16" s="53">
        <f t="shared" si="1"/>
        <v>0.09829166154171096</v>
      </c>
      <c r="D16" s="69">
        <v>665.2645130000009</v>
      </c>
      <c r="E16" s="53">
        <f t="shared" si="0"/>
        <v>0.1312514166878099</v>
      </c>
      <c r="F16" s="48">
        <f t="shared" si="2"/>
        <v>-114.38133500000083</v>
      </c>
      <c r="G16" s="51">
        <f t="shared" si="3"/>
        <v>-0.17193361853046962</v>
      </c>
    </row>
    <row r="17" spans="1:7" ht="11.25">
      <c r="A17" s="47" t="s">
        <v>29</v>
      </c>
      <c r="B17" s="69">
        <v>993.9326309999991</v>
      </c>
      <c r="C17" s="53">
        <f t="shared" si="1"/>
        <v>0.17734302600453375</v>
      </c>
      <c r="D17" s="69">
        <v>977.7673829999972</v>
      </c>
      <c r="E17" s="53">
        <f t="shared" si="0"/>
        <v>0.19290575658569944</v>
      </c>
      <c r="F17" s="48">
        <f t="shared" si="2"/>
        <v>16.165248000001952</v>
      </c>
      <c r="G17" s="51">
        <f t="shared" si="3"/>
        <v>0.01653281576074206</v>
      </c>
    </row>
    <row r="18" spans="1:7" ht="11.25">
      <c r="A18" s="47" t="s">
        <v>30</v>
      </c>
      <c r="B18" s="69">
        <v>398.41423700000144</v>
      </c>
      <c r="C18" s="53">
        <f t="shared" si="1"/>
        <v>0.07108729926874469</v>
      </c>
      <c r="D18" s="69">
        <v>335.2439300000008</v>
      </c>
      <c r="E18" s="53">
        <f t="shared" si="0"/>
        <v>0.06614097082988256</v>
      </c>
      <c r="F18" s="48">
        <f t="shared" si="2"/>
        <v>63.17030700000066</v>
      </c>
      <c r="G18" s="51">
        <f t="shared" si="3"/>
        <v>0.1884308747961536</v>
      </c>
    </row>
    <row r="19" spans="1:11" ht="12">
      <c r="A19" s="47" t="s">
        <v>31</v>
      </c>
      <c r="B19" s="69">
        <v>256.6537799999998</v>
      </c>
      <c r="C19" s="53">
        <f t="shared" si="1"/>
        <v>0.0457936046781242</v>
      </c>
      <c r="D19" s="69">
        <v>296.66452100000004</v>
      </c>
      <c r="E19" s="53">
        <f t="shared" si="0"/>
        <v>0.058529559147340975</v>
      </c>
      <c r="F19" s="48">
        <f t="shared" si="2"/>
        <v>-40.01074100000022</v>
      </c>
      <c r="G19" s="51">
        <f t="shared" si="3"/>
        <v>-0.13486864174095226</v>
      </c>
      <c r="K19" s="105"/>
    </row>
    <row r="20" spans="1:7" ht="11.25">
      <c r="A20" s="47" t="s">
        <v>32</v>
      </c>
      <c r="B20" s="69">
        <v>965.2501250000003</v>
      </c>
      <c r="C20" s="53">
        <f t="shared" si="1"/>
        <v>0.17222533266316983</v>
      </c>
      <c r="D20" s="69">
        <v>713.8791960000017</v>
      </c>
      <c r="E20" s="53">
        <f t="shared" si="0"/>
        <v>0.1408427084084595</v>
      </c>
      <c r="F20" s="48">
        <f t="shared" si="2"/>
        <v>251.37092899999857</v>
      </c>
      <c r="G20" s="51">
        <f t="shared" si="3"/>
        <v>0.35211970093606415</v>
      </c>
    </row>
    <row r="21" spans="1:10" ht="11.25">
      <c r="A21" s="47" t="s">
        <v>33</v>
      </c>
      <c r="B21" s="69">
        <v>2439.4429720000026</v>
      </c>
      <c r="C21" s="53">
        <f t="shared" si="1"/>
        <v>0.4352590758437167</v>
      </c>
      <c r="D21" s="69">
        <v>2079.80775100001</v>
      </c>
      <c r="E21" s="53">
        <f t="shared" si="0"/>
        <v>0.41032958834080896</v>
      </c>
      <c r="F21" s="48">
        <f t="shared" si="2"/>
        <v>359.6352209999927</v>
      </c>
      <c r="G21" s="51">
        <f t="shared" si="3"/>
        <v>0.17291753087614636</v>
      </c>
      <c r="J21" s="59"/>
    </row>
    <row r="22" spans="1:10" s="34" customFormat="1" ht="12">
      <c r="A22" s="54" t="s">
        <v>34</v>
      </c>
      <c r="B22" s="104">
        <f>SUM(B16:B21)</f>
        <v>5604.576923000003</v>
      </c>
      <c r="C22" s="56">
        <f t="shared" si="1"/>
        <v>1.0000000000000002</v>
      </c>
      <c r="D22" s="104">
        <f>SUM(D16:D21)</f>
        <v>5068.627294000011</v>
      </c>
      <c r="E22" s="56">
        <f t="shared" si="0"/>
        <v>1.0000000000000013</v>
      </c>
      <c r="F22" s="57">
        <f>B22-D22</f>
        <v>535.9496289999925</v>
      </c>
      <c r="G22" s="58">
        <f t="shared" si="3"/>
        <v>0.10573861479900537</v>
      </c>
      <c r="J22" s="59"/>
    </row>
    <row r="23" ht="11.25">
      <c r="J23" s="59"/>
    </row>
    <row r="24" spans="1:10" ht="12">
      <c r="A24" s="113" t="s">
        <v>61</v>
      </c>
      <c r="B24" s="107">
        <f>+B10</f>
        <v>43373</v>
      </c>
      <c r="C24" s="107">
        <f>+D10</f>
        <v>43008</v>
      </c>
      <c r="D24" s="109" t="s">
        <v>13</v>
      </c>
      <c r="E24" s="112" t="s">
        <v>14</v>
      </c>
      <c r="J24" s="59"/>
    </row>
    <row r="25" spans="1:10" ht="11.25">
      <c r="A25" s="47" t="s">
        <v>20</v>
      </c>
      <c r="B25" s="69">
        <f>B8</f>
        <v>188.1714231900001</v>
      </c>
      <c r="C25" s="69">
        <f>D8</f>
        <v>181.3898457</v>
      </c>
      <c r="D25" s="48">
        <f>B25-C25</f>
        <v>6.781577490000103</v>
      </c>
      <c r="E25" s="51">
        <f>B25/C25-1</f>
        <v>0.03738675372829925</v>
      </c>
      <c r="J25" s="59"/>
    </row>
    <row r="26" spans="1:10" ht="11.25">
      <c r="A26" s="47" t="s">
        <v>21</v>
      </c>
      <c r="B26" s="69">
        <f>Acqua!B18</f>
        <v>748.64579503</v>
      </c>
      <c r="C26" s="69">
        <f>Acqua!C18</f>
        <v>724.6980866499999</v>
      </c>
      <c r="D26" s="48">
        <f>B26-C26</f>
        <v>23.94770838000011</v>
      </c>
      <c r="E26" s="51">
        <f>B26/C26-1</f>
        <v>0.033045082940264425</v>
      </c>
      <c r="J26" s="59"/>
    </row>
    <row r="27" spans="1:5" ht="11.25">
      <c r="A27" s="64" t="s">
        <v>22</v>
      </c>
      <c r="B27" s="70">
        <f>+B25/B26</f>
        <v>0.25134906846362454</v>
      </c>
      <c r="C27" s="70">
        <f>+C25/C26</f>
        <v>0.2502971224037521</v>
      </c>
      <c r="D27" s="71">
        <f>+(B27-C27)*100</f>
        <v>0.10519460598724106</v>
      </c>
      <c r="E27" s="72"/>
    </row>
    <row r="29" ht="11.25">
      <c r="D29" s="86"/>
    </row>
    <row r="30" ht="11.25">
      <c r="D30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6" t="s">
        <v>79</v>
      </c>
      <c r="B3" s="117">
        <f>+Ambiente!B3</f>
        <v>43373</v>
      </c>
      <c r="C3" s="114" t="s">
        <v>16</v>
      </c>
      <c r="D3" s="117">
        <f>+Ambiente!D3</f>
        <v>43008</v>
      </c>
      <c r="E3" s="115" t="s">
        <v>16</v>
      </c>
      <c r="F3" s="118" t="s">
        <v>13</v>
      </c>
      <c r="G3" s="119" t="s">
        <v>14</v>
      </c>
    </row>
    <row r="4" spans="1:7" ht="12">
      <c r="A4" s="42" t="s">
        <v>17</v>
      </c>
      <c r="B4" s="83">
        <v>99.55957482</v>
      </c>
      <c r="C4" s="44">
        <f>+B4/B$4</f>
        <v>1</v>
      </c>
      <c r="D4" s="83">
        <v>96.90420043</v>
      </c>
      <c r="E4" s="44">
        <f>D4/$D$4</f>
        <v>1</v>
      </c>
      <c r="F4" s="45">
        <f>B4-D4</f>
        <v>2.6553743899999915</v>
      </c>
      <c r="G4" s="46">
        <f>B4/D4-1</f>
        <v>0.027402056652003903</v>
      </c>
    </row>
    <row r="5" spans="1:7" ht="11.25">
      <c r="A5" s="47" t="s">
        <v>18</v>
      </c>
      <c r="B5" s="48">
        <v>-67.78470002</v>
      </c>
      <c r="C5" s="49">
        <f>+B5/B$4</f>
        <v>-0.6808456157285948</v>
      </c>
      <c r="D5" s="48">
        <v>-68.02327347999997</v>
      </c>
      <c r="E5" s="49">
        <f>D5/$D$4</f>
        <v>-0.7019641375518851</v>
      </c>
      <c r="F5" s="50">
        <f>B5-D5</f>
        <v>0.23857345999996937</v>
      </c>
      <c r="G5" s="51">
        <f>B5/D5-1</f>
        <v>-0.003507232860090359</v>
      </c>
    </row>
    <row r="6" spans="1:7" ht="11.25">
      <c r="A6" s="47" t="s">
        <v>4</v>
      </c>
      <c r="B6" s="48">
        <v>-14.76163922</v>
      </c>
      <c r="C6" s="49">
        <f>+B6/B$4</f>
        <v>-0.1482694080071002</v>
      </c>
      <c r="D6" s="48">
        <v>-14.48314008</v>
      </c>
      <c r="E6" s="49">
        <f>D6/$D$4</f>
        <v>-0.1494583311738079</v>
      </c>
      <c r="F6" s="50">
        <f>B6-D6</f>
        <v>-0.2784991399999992</v>
      </c>
      <c r="G6" s="51">
        <f>B6/D6-1</f>
        <v>0.019229196048761832</v>
      </c>
    </row>
    <row r="7" spans="1:7" ht="11.25">
      <c r="A7" s="47" t="s">
        <v>6</v>
      </c>
      <c r="B7" s="59">
        <v>1.8293914399999998</v>
      </c>
      <c r="C7" s="49">
        <f>+B7/B$4</f>
        <v>0.018374841830205397</v>
      </c>
      <c r="D7" s="59">
        <v>1.8513733700000001</v>
      </c>
      <c r="E7" s="49">
        <f>D7/$D$4</f>
        <v>0.01910519215663271</v>
      </c>
      <c r="F7" s="60">
        <f>B7-D7</f>
        <v>-0.02198193000000037</v>
      </c>
      <c r="G7" s="51">
        <f>B7/D7-1</f>
        <v>-0.011873310028220008</v>
      </c>
    </row>
    <row r="8" spans="1:7" ht="12">
      <c r="A8" s="54" t="s">
        <v>19</v>
      </c>
      <c r="B8" s="84">
        <f>SUM(B4:B7)</f>
        <v>18.84262701999999</v>
      </c>
      <c r="C8" s="56">
        <f>+B8/B$4</f>
        <v>0.18925981809451034</v>
      </c>
      <c r="D8" s="84">
        <f>SUM(D4:D7)</f>
        <v>16.24916024000003</v>
      </c>
      <c r="E8" s="56">
        <f>D8/$D$4</f>
        <v>0.16768272343093962</v>
      </c>
      <c r="F8" s="57">
        <f>B8-D8</f>
        <v>2.593466779999961</v>
      </c>
      <c r="G8" s="58">
        <f>B8/D8-1</f>
        <v>0.1596062037480379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116" t="s">
        <v>12</v>
      </c>
      <c r="B10" s="117">
        <f>+B3</f>
        <v>43373</v>
      </c>
      <c r="C10" s="117">
        <f>+D3</f>
        <v>43008</v>
      </c>
      <c r="D10" s="118" t="s">
        <v>13</v>
      </c>
      <c r="E10" s="120" t="s">
        <v>14</v>
      </c>
    </row>
    <row r="11" spans="1:5" ht="12">
      <c r="A11" s="42" t="s">
        <v>35</v>
      </c>
      <c r="D11" s="48"/>
      <c r="E11" s="101"/>
    </row>
    <row r="12" spans="1:5" ht="11.25">
      <c r="A12" s="47" t="s">
        <v>83</v>
      </c>
      <c r="B12" s="69">
        <v>532.815</v>
      </c>
      <c r="C12" s="69">
        <v>509.17299999999994</v>
      </c>
      <c r="D12" s="48">
        <f>B12-C12</f>
        <v>23.64200000000011</v>
      </c>
      <c r="E12" s="51">
        <f>B12/C12-1</f>
        <v>0.046432155672041064</v>
      </c>
    </row>
    <row r="13" spans="1:5" ht="11.25">
      <c r="A13" s="64" t="s">
        <v>36</v>
      </c>
      <c r="B13" s="36">
        <v>169</v>
      </c>
      <c r="C13" s="36">
        <v>162</v>
      </c>
      <c r="D13" s="85">
        <f>B13-C13</f>
        <v>7</v>
      </c>
      <c r="E13" s="67">
        <f>B13/C13-1</f>
        <v>0.043209876543209846</v>
      </c>
    </row>
    <row r="15" spans="1:5" ht="12">
      <c r="A15" s="121" t="s">
        <v>61</v>
      </c>
      <c r="B15" s="117">
        <f>+B3</f>
        <v>43373</v>
      </c>
      <c r="C15" s="117">
        <f>+C10</f>
        <v>43008</v>
      </c>
      <c r="D15" s="118" t="s">
        <v>13</v>
      </c>
      <c r="E15" s="120" t="s">
        <v>14</v>
      </c>
    </row>
    <row r="16" spans="1:5" ht="11.25">
      <c r="A16" s="47" t="s">
        <v>20</v>
      </c>
      <c r="B16" s="69">
        <f>B8</f>
        <v>18.84262701999999</v>
      </c>
      <c r="C16" s="69">
        <f>D8</f>
        <v>16.24916024000003</v>
      </c>
      <c r="D16" s="48">
        <f>B16-C16</f>
        <v>2.593466779999961</v>
      </c>
      <c r="E16" s="51">
        <f>B16/C16-1</f>
        <v>0.1596062037480379</v>
      </c>
    </row>
    <row r="17" spans="1:5" ht="11.25">
      <c r="A17" s="47" t="s">
        <v>21</v>
      </c>
      <c r="B17" s="69">
        <f>Ambiente!B26</f>
        <v>748.64579503</v>
      </c>
      <c r="C17" s="69">
        <f>Ambiente!C26</f>
        <v>724.6980866499999</v>
      </c>
      <c r="D17" s="48">
        <f>B17-C17</f>
        <v>23.94770838000011</v>
      </c>
      <c r="E17" s="51">
        <f>B17/C17-1</f>
        <v>0.033045082940264425</v>
      </c>
    </row>
    <row r="18" spans="1:5" ht="11.25">
      <c r="A18" s="64" t="s">
        <v>22</v>
      </c>
      <c r="B18" s="70">
        <f>+B16/B17</f>
        <v>0.025168947912470305</v>
      </c>
      <c r="C18" s="70">
        <f>+C16/C17</f>
        <v>0.02242197204509486</v>
      </c>
      <c r="D18" s="71">
        <f>+(B18-C18)*100</f>
        <v>0.27469758673754446</v>
      </c>
      <c r="E18" s="72"/>
    </row>
    <row r="20" ht="11.25">
      <c r="C20" s="86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2018-10-31T13:44:44Z</dcterms:modified>
  <cp:category/>
  <cp:version/>
  <cp:contentType/>
  <cp:contentStatus/>
</cp:coreProperties>
</file>